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LORIAN\BUDGETS\"/>
    </mc:Choice>
  </mc:AlternateContent>
  <bookViews>
    <workbookView xWindow="0" yWindow="0" windowWidth="21570" windowHeight="8160"/>
  </bookViews>
  <sheets>
    <sheet name="Evolution dotations ETA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C13" i="1" l="1"/>
  <c r="C9" i="1"/>
  <c r="D9" i="1"/>
  <c r="D13" i="1" s="1"/>
  <c r="E9" i="1"/>
  <c r="E13" i="1" s="1"/>
  <c r="F9" i="1"/>
  <c r="K12" i="1"/>
  <c r="K10" i="1"/>
  <c r="K11" i="1"/>
  <c r="K3" i="1"/>
  <c r="K9" i="1" s="1"/>
  <c r="J10" i="1"/>
  <c r="J12" i="1"/>
  <c r="J3" i="1"/>
  <c r="J9" i="1" s="1"/>
  <c r="I12" i="1"/>
  <c r="I10" i="1"/>
  <c r="I11" i="1"/>
  <c r="I3" i="1"/>
  <c r="I9" i="1" s="1"/>
  <c r="H12" i="1"/>
  <c r="H10" i="1"/>
  <c r="H11" i="1"/>
  <c r="H3" i="1"/>
  <c r="H9" i="1" s="1"/>
  <c r="G12" i="1"/>
  <c r="G10" i="1"/>
  <c r="G11" i="1"/>
  <c r="G3" i="1"/>
  <c r="G9" i="1" s="1"/>
  <c r="F12" i="1"/>
  <c r="F10" i="1"/>
  <c r="F11" i="1"/>
  <c r="B12" i="1"/>
  <c r="B11" i="1"/>
  <c r="B10" i="1"/>
  <c r="B3" i="1"/>
  <c r="G13" i="1" l="1"/>
  <c r="J13" i="1"/>
  <c r="H13" i="1"/>
  <c r="I13" i="1"/>
  <c r="F13" i="1"/>
  <c r="K13" i="1"/>
  <c r="L9" i="1"/>
  <c r="L13" i="1" s="1"/>
  <c r="B9" i="1"/>
  <c r="B13" i="1" s="1"/>
  <c r="P9" i="1"/>
  <c r="M9" i="1"/>
  <c r="N9" i="1"/>
  <c r="O9" i="1"/>
  <c r="Q9" i="1" l="1"/>
  <c r="R9" i="1" s="1"/>
  <c r="M13" i="1"/>
  <c r="R10" i="1"/>
  <c r="Q10" i="1"/>
  <c r="O13" i="1"/>
  <c r="P13" i="1"/>
  <c r="N13" i="1"/>
  <c r="R13" i="1" l="1"/>
  <c r="R18" i="1" s="1"/>
  <c r="P19" i="1"/>
  <c r="O19" i="1"/>
  <c r="P18" i="1"/>
  <c r="P15" i="1"/>
  <c r="O16" i="1"/>
  <c r="Q13" i="1"/>
  <c r="P16" i="1"/>
  <c r="O15" i="1"/>
  <c r="O18" i="1"/>
  <c r="R19" i="1" l="1"/>
  <c r="Q19" i="1"/>
  <c r="Q18" i="1"/>
  <c r="Q16" i="1"/>
  <c r="Q15" i="1"/>
  <c r="R16" i="1"/>
  <c r="R15" i="1"/>
</calcChain>
</file>

<file path=xl/sharedStrings.xml><?xml version="1.0" encoding="utf-8"?>
<sst xmlns="http://schemas.openxmlformats.org/spreadsheetml/2006/main" count="22" uniqueCount="22">
  <si>
    <t>DGF des communes : dotation forfaitaire</t>
  </si>
  <si>
    <t>Dotation de base</t>
  </si>
  <si>
    <t>Dotation de superficiaire</t>
  </si>
  <si>
    <t>Complément de garantie</t>
  </si>
  <si>
    <t>Part compensation (CSP et base de DCTP)</t>
  </si>
  <si>
    <t>Sous-total "DGF"</t>
  </si>
  <si>
    <t>Dotation solidarité rurale "péréquation"</t>
  </si>
  <si>
    <t>Dotation nationale de péréquation</t>
  </si>
  <si>
    <t>TOTAL des dotations</t>
  </si>
  <si>
    <t>Dotation de solidarité rurale "bourg centre"</t>
  </si>
  <si>
    <t>Variation des recettes n/n-1</t>
  </si>
  <si>
    <t>Variation des recettes n/2013</t>
  </si>
  <si>
    <t>Evolution des recettes n/n-1 (%)</t>
  </si>
  <si>
    <t>Evolution des recettes n/2013 (%)</t>
  </si>
  <si>
    <t>2016*</t>
  </si>
  <si>
    <t>2017*</t>
  </si>
  <si>
    <t>* : Estimations pour 2016 et 2017 :</t>
  </si>
  <si>
    <t>Contribution redressement des finances publiques</t>
  </si>
  <si>
    <t>baisse de - 49 530 € de DGF par an (même évolution que 2015/2014)</t>
  </si>
  <si>
    <t>stagnation des "péréquations (rurale et nationale)" et "DSR bourg centre"</t>
  </si>
  <si>
    <t>Evolution des dotations de l'Etat (2001-2017) - Commune de SAUVETERRE DE GUYENNE</t>
  </si>
  <si>
    <t>Perte de recette entre 2014 et 2017 (en comparaison avec le gel des dotations 2013 sur la même période de 4 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</si>
</sst>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"/>
    <numFmt numFmtId="165" formatCode="_-* #,##0.00\ [$€-1]_-;\-* #,##0.00\ [$€-1]_-;_-* &quot;-&quot;??\ [$€-1]_-"/>
    <numFmt numFmtId="166" formatCode="#,##0.00\ &quot;€&quot;"/>
    <numFmt numFmtId="167" formatCode="_-* #,##0\ [$€-1]_-;\-* #,##0\ [$€-1]_-;_-* &quot;-&quot;??\ [$€-1]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79">
    <xf numFmtId="0" fontId="0" fillId="0" borderId="0" xfId="0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0" fillId="0" borderId="2" xfId="0" applyNumberFormat="1" applyBorder="1"/>
    <xf numFmtId="164" fontId="0" fillId="0" borderId="4" xfId="0" applyNumberFormat="1" applyBorder="1"/>
    <xf numFmtId="0" fontId="0" fillId="0" borderId="11" xfId="0" applyBorder="1"/>
    <xf numFmtId="0" fontId="1" fillId="0" borderId="11" xfId="0" applyFont="1" applyBorder="1" applyAlignment="1">
      <alignment horizontal="center"/>
    </xf>
    <xf numFmtId="164" fontId="0" fillId="0" borderId="12" xfId="0" applyNumberFormat="1" applyBorder="1"/>
    <xf numFmtId="0" fontId="0" fillId="0" borderId="13" xfId="0" applyBorder="1"/>
    <xf numFmtId="164" fontId="0" fillId="0" borderId="14" xfId="0" applyNumberFormat="1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164" fontId="0" fillId="0" borderId="18" xfId="0" applyNumberFormat="1" applyBorder="1"/>
    <xf numFmtId="0" fontId="0" fillId="0" borderId="20" xfId="0" applyBorder="1"/>
    <xf numFmtId="0" fontId="0" fillId="0" borderId="21" xfId="0" applyBorder="1"/>
    <xf numFmtId="10" fontId="0" fillId="0" borderId="21" xfId="0" applyNumberFormat="1" applyBorder="1"/>
    <xf numFmtId="0" fontId="1" fillId="0" borderId="24" xfId="0" applyFont="1" applyBorder="1" applyAlignment="1">
      <alignment horizontal="center"/>
    </xf>
    <xf numFmtId="0" fontId="3" fillId="5" borderId="0" xfId="0" applyFont="1" applyFill="1"/>
    <xf numFmtId="0" fontId="0" fillId="0" borderId="0" xfId="0" applyFont="1"/>
    <xf numFmtId="164" fontId="0" fillId="0" borderId="18" xfId="0" applyNumberFormat="1" applyFont="1" applyBorder="1"/>
    <xf numFmtId="164" fontId="0" fillId="0" borderId="19" xfId="0" applyNumberFormat="1" applyFont="1" applyBorder="1"/>
    <xf numFmtId="10" fontId="0" fillId="0" borderId="21" xfId="0" applyNumberFormat="1" applyFont="1" applyBorder="1"/>
    <xf numFmtId="10" fontId="0" fillId="0" borderId="22" xfId="0" applyNumberFormat="1" applyFont="1" applyBorder="1"/>
    <xf numFmtId="0" fontId="3" fillId="5" borderId="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1" fillId="0" borderId="0" xfId="0" applyFont="1" applyFill="1"/>
    <xf numFmtId="164" fontId="4" fillId="0" borderId="1" xfId="0" applyNumberFormat="1" applyFont="1" applyBorder="1"/>
    <xf numFmtId="164" fontId="4" fillId="0" borderId="2" xfId="0" applyNumberFormat="1" applyFont="1" applyBorder="1"/>
    <xf numFmtId="164" fontId="4" fillId="0" borderId="4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25" xfId="0" applyFont="1" applyBorder="1"/>
    <xf numFmtId="0" fontId="4" fillId="0" borderId="18" xfId="0" applyFont="1" applyBorder="1"/>
    <xf numFmtId="0" fontId="4" fillId="0" borderId="26" xfId="0" applyFont="1" applyBorder="1"/>
    <xf numFmtId="0" fontId="4" fillId="0" borderId="21" xfId="0" applyFont="1" applyBorder="1"/>
    <xf numFmtId="165" fontId="6" fillId="6" borderId="1" xfId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7" fontId="6" fillId="6" borderId="1" xfId="1" applyNumberFormat="1" applyFont="1" applyFill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7" fontId="4" fillId="0" borderId="27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23" xfId="0" applyNumberFormat="1" applyFont="1" applyBorder="1" applyAlignment="1">
      <alignment horizontal="right" vertical="center"/>
    </xf>
    <xf numFmtId="165" fontId="6" fillId="6" borderId="2" xfId="1" applyFont="1" applyFill="1" applyBorder="1" applyAlignment="1">
      <alignment horizontal="center" vertical="center"/>
    </xf>
    <xf numFmtId="165" fontId="6" fillId="6" borderId="3" xfId="1" applyFont="1" applyFill="1" applyBorder="1" applyAlignment="1">
      <alignment horizontal="center" vertical="center"/>
    </xf>
    <xf numFmtId="165" fontId="6" fillId="6" borderId="27" xfId="1" applyFont="1" applyFill="1" applyBorder="1" applyAlignment="1">
      <alignment horizontal="center" vertical="center"/>
    </xf>
    <xf numFmtId="167" fontId="6" fillId="6" borderId="2" xfId="1" applyNumberFormat="1" applyFont="1" applyFill="1" applyBorder="1" applyAlignment="1">
      <alignment horizontal="center" vertical="center"/>
    </xf>
    <xf numFmtId="167" fontId="6" fillId="6" borderId="3" xfId="1" applyNumberFormat="1" applyFont="1" applyFill="1" applyBorder="1" applyAlignment="1">
      <alignment horizontal="center" vertical="center"/>
    </xf>
    <xf numFmtId="167" fontId="6" fillId="6" borderId="27" xfId="1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10" fontId="0" fillId="0" borderId="0" xfId="0" applyNumberFormat="1" applyBorder="1"/>
    <xf numFmtId="10" fontId="0" fillId="0" borderId="0" xfId="0" applyNumberFormat="1" applyFont="1" applyBorder="1"/>
    <xf numFmtId="164" fontId="7" fillId="0" borderId="6" xfId="0" applyNumberFormat="1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10" fontId="7" fillId="0" borderId="7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phie/FINANCES/budget/dot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">
          <cell r="H5">
            <v>289629</v>
          </cell>
          <cell r="I5">
            <v>293287</v>
          </cell>
          <cell r="J5">
            <v>296388</v>
          </cell>
          <cell r="K5">
            <v>292886</v>
          </cell>
          <cell r="L5">
            <v>294453</v>
          </cell>
        </row>
        <row r="7">
          <cell r="G7">
            <v>35854</v>
          </cell>
          <cell r="H7">
            <v>42241</v>
          </cell>
          <cell r="I7">
            <v>48470</v>
          </cell>
          <cell r="J7">
            <v>53464</v>
          </cell>
          <cell r="K7">
            <v>82248</v>
          </cell>
          <cell r="L7">
            <v>62127</v>
          </cell>
        </row>
        <row r="8">
          <cell r="G8">
            <v>19778</v>
          </cell>
          <cell r="H8">
            <v>21725</v>
          </cell>
          <cell r="I8">
            <v>23883</v>
          </cell>
          <cell r="J8">
            <v>25607</v>
          </cell>
          <cell r="L8">
            <v>27462</v>
          </cell>
        </row>
        <row r="11">
          <cell r="G11">
            <v>8633</v>
          </cell>
          <cell r="H11">
            <v>14427</v>
          </cell>
          <cell r="I11">
            <v>14781</v>
          </cell>
          <cell r="J11">
            <v>11669</v>
          </cell>
          <cell r="K11">
            <v>6646</v>
          </cell>
          <cell r="L11">
            <v>8906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80" zoomScaleNormal="80" workbookViewId="0">
      <selection activeCell="F32" sqref="F32"/>
    </sheetView>
  </sheetViews>
  <sheetFormatPr baseColWidth="10" defaultRowHeight="15" x14ac:dyDescent="0.25"/>
  <cols>
    <col min="1" max="1" width="51.5703125" customWidth="1"/>
    <col min="2" max="2" width="13.7109375" customWidth="1"/>
    <col min="3" max="3" width="11.42578125" customWidth="1"/>
    <col min="4" max="6" width="11.28515625" customWidth="1"/>
    <col min="7" max="12" width="11.42578125" customWidth="1"/>
    <col min="14" max="14" width="12.42578125" bestFit="1" customWidth="1"/>
  </cols>
  <sheetData>
    <row r="1" spans="1:18" ht="18.75" x14ac:dyDescent="0.3">
      <c r="A1" s="56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x14ac:dyDescent="0.25">
      <c r="A2" s="7"/>
      <c r="B2" s="19">
        <v>2001</v>
      </c>
      <c r="C2" s="19">
        <v>2002</v>
      </c>
      <c r="D2" s="2">
        <v>2003</v>
      </c>
      <c r="E2" s="19">
        <v>2004</v>
      </c>
      <c r="F2" s="19">
        <v>2005</v>
      </c>
      <c r="G2" s="2">
        <v>2006</v>
      </c>
      <c r="H2" s="19">
        <v>2007</v>
      </c>
      <c r="I2" s="19">
        <v>2008</v>
      </c>
      <c r="J2" s="2">
        <v>2009</v>
      </c>
      <c r="K2" s="19">
        <v>2010</v>
      </c>
      <c r="L2" s="19">
        <v>2011</v>
      </c>
      <c r="M2" s="2">
        <v>2012</v>
      </c>
      <c r="N2" s="3">
        <v>2013</v>
      </c>
      <c r="O2" s="4">
        <v>2014</v>
      </c>
      <c r="P2" s="4">
        <v>2015</v>
      </c>
      <c r="Q2" s="26" t="s">
        <v>14</v>
      </c>
      <c r="R2" s="27" t="s">
        <v>15</v>
      </c>
    </row>
    <row r="3" spans="1:18" x14ac:dyDescent="0.25">
      <c r="A3" s="8" t="s">
        <v>0</v>
      </c>
      <c r="B3" s="64">
        <f>1755033/6.55957</f>
        <v>267553.05606922403</v>
      </c>
      <c r="C3" s="67">
        <v>274905</v>
      </c>
      <c r="D3" s="67">
        <v>278059</v>
      </c>
      <c r="E3" s="67">
        <v>364437</v>
      </c>
      <c r="F3" s="67">
        <v>368081</v>
      </c>
      <c r="G3" s="47">
        <f>[1]Feuil1!$H$5</f>
        <v>289629</v>
      </c>
      <c r="H3" s="47">
        <f>[1]Feuil1!$I$5</f>
        <v>293287</v>
      </c>
      <c r="I3" s="47">
        <f>[1]Feuil1!$J$5</f>
        <v>296388</v>
      </c>
      <c r="J3" s="47">
        <f>[1]Feuil1!$K$5</f>
        <v>292886</v>
      </c>
      <c r="K3" s="47">
        <f>[1]Feuil1!$L$5</f>
        <v>294453</v>
      </c>
      <c r="L3" s="50">
        <v>295704</v>
      </c>
      <c r="M3" s="29"/>
      <c r="N3" s="1"/>
      <c r="O3" s="1"/>
      <c r="P3" s="53">
        <v>217635</v>
      </c>
      <c r="Q3" s="1"/>
      <c r="R3" s="9"/>
    </row>
    <row r="4" spans="1:18" x14ac:dyDescent="0.25">
      <c r="A4" s="7" t="s">
        <v>1</v>
      </c>
      <c r="B4" s="65"/>
      <c r="C4" s="68"/>
      <c r="D4" s="68"/>
      <c r="E4" s="68"/>
      <c r="F4" s="68"/>
      <c r="G4" s="48"/>
      <c r="H4" s="48"/>
      <c r="I4" s="48"/>
      <c r="J4" s="48"/>
      <c r="K4" s="48"/>
      <c r="L4" s="51"/>
      <c r="M4" s="29">
        <v>149591</v>
      </c>
      <c r="N4" s="1">
        <v>148875</v>
      </c>
      <c r="O4" s="1">
        <v>148875</v>
      </c>
      <c r="P4" s="54"/>
      <c r="Q4" s="1"/>
      <c r="R4" s="9"/>
    </row>
    <row r="5" spans="1:18" x14ac:dyDescent="0.25">
      <c r="A5" s="7" t="s">
        <v>2</v>
      </c>
      <c r="B5" s="65"/>
      <c r="C5" s="68"/>
      <c r="D5" s="68"/>
      <c r="E5" s="68"/>
      <c r="F5" s="68"/>
      <c r="G5" s="48"/>
      <c r="H5" s="48"/>
      <c r="I5" s="48"/>
      <c r="J5" s="48"/>
      <c r="K5" s="48"/>
      <c r="L5" s="51"/>
      <c r="M5" s="29">
        <v>10233</v>
      </c>
      <c r="N5" s="1">
        <v>10233</v>
      </c>
      <c r="O5" s="1">
        <v>10233</v>
      </c>
      <c r="P5" s="54"/>
      <c r="Q5" s="1"/>
      <c r="R5" s="9"/>
    </row>
    <row r="6" spans="1:18" x14ac:dyDescent="0.25">
      <c r="A6" s="7" t="s">
        <v>3</v>
      </c>
      <c r="B6" s="65"/>
      <c r="C6" s="68"/>
      <c r="D6" s="68"/>
      <c r="E6" s="68"/>
      <c r="F6" s="68"/>
      <c r="G6" s="48"/>
      <c r="H6" s="48"/>
      <c r="I6" s="48"/>
      <c r="J6" s="48"/>
      <c r="K6" s="48"/>
      <c r="L6" s="51"/>
      <c r="M6" s="29">
        <v>136230</v>
      </c>
      <c r="N6" s="1">
        <v>128056</v>
      </c>
      <c r="O6" s="1">
        <v>122423</v>
      </c>
      <c r="P6" s="54"/>
      <c r="Q6" s="1"/>
      <c r="R6" s="9"/>
    </row>
    <row r="7" spans="1:18" x14ac:dyDescent="0.25">
      <c r="A7" s="10" t="s">
        <v>4</v>
      </c>
      <c r="B7" s="65"/>
      <c r="C7" s="68"/>
      <c r="D7" s="68"/>
      <c r="E7" s="68"/>
      <c r="F7" s="68"/>
      <c r="G7" s="48"/>
      <c r="H7" s="48"/>
      <c r="I7" s="48"/>
      <c r="J7" s="48"/>
      <c r="K7" s="48"/>
      <c r="L7" s="51"/>
      <c r="M7" s="30">
        <v>2245</v>
      </c>
      <c r="N7" s="5">
        <v>2245</v>
      </c>
      <c r="O7" s="5">
        <v>2245</v>
      </c>
      <c r="P7" s="54"/>
      <c r="Q7" s="5"/>
      <c r="R7" s="11"/>
    </row>
    <row r="8" spans="1:18" ht="15.75" thickBot="1" x14ac:dyDescent="0.3">
      <c r="A8" s="10" t="s">
        <v>17</v>
      </c>
      <c r="B8" s="66"/>
      <c r="C8" s="69"/>
      <c r="D8" s="69"/>
      <c r="E8" s="69"/>
      <c r="F8" s="69"/>
      <c r="G8" s="49"/>
      <c r="H8" s="49"/>
      <c r="I8" s="49"/>
      <c r="J8" s="49"/>
      <c r="K8" s="49"/>
      <c r="L8" s="52"/>
      <c r="M8" s="30"/>
      <c r="N8" s="5"/>
      <c r="O8" s="5">
        <v>-16611</v>
      </c>
      <c r="P8" s="55"/>
      <c r="Q8" s="5"/>
      <c r="R8" s="11"/>
    </row>
    <row r="9" spans="1:18" ht="19.5" customHeight="1" thickBot="1" x14ac:dyDescent="0.3">
      <c r="A9" s="43" t="s">
        <v>5</v>
      </c>
      <c r="B9" s="46">
        <f t="shared" ref="B9:P9" si="0">SUM(B3:B8)</f>
        <v>267553.05606922403</v>
      </c>
      <c r="C9" s="44">
        <f t="shared" si="0"/>
        <v>274905</v>
      </c>
      <c r="D9" s="44">
        <f t="shared" si="0"/>
        <v>278059</v>
      </c>
      <c r="E9" s="44">
        <f t="shared" si="0"/>
        <v>364437</v>
      </c>
      <c r="F9" s="44">
        <f t="shared" si="0"/>
        <v>368081</v>
      </c>
      <c r="G9" s="44">
        <f t="shared" si="0"/>
        <v>289629</v>
      </c>
      <c r="H9" s="44">
        <f t="shared" si="0"/>
        <v>293287</v>
      </c>
      <c r="I9" s="44">
        <f t="shared" si="0"/>
        <v>296388</v>
      </c>
      <c r="J9" s="44">
        <f t="shared" si="0"/>
        <v>292886</v>
      </c>
      <c r="K9" s="44">
        <f t="shared" si="0"/>
        <v>294453</v>
      </c>
      <c r="L9" s="44">
        <f t="shared" si="0"/>
        <v>295704</v>
      </c>
      <c r="M9" s="44">
        <f t="shared" si="0"/>
        <v>298299</v>
      </c>
      <c r="N9" s="44">
        <f t="shared" si="0"/>
        <v>289409</v>
      </c>
      <c r="O9" s="44">
        <f t="shared" si="0"/>
        <v>267165</v>
      </c>
      <c r="P9" s="44">
        <f t="shared" si="0"/>
        <v>217635</v>
      </c>
      <c r="Q9" s="44">
        <f>P9-(O9-P9)</f>
        <v>168105</v>
      </c>
      <c r="R9" s="45">
        <f>Q9-(O9-P9)</f>
        <v>118575</v>
      </c>
    </row>
    <row r="10" spans="1:18" x14ac:dyDescent="0.25">
      <c r="A10" s="12" t="s">
        <v>9</v>
      </c>
      <c r="B10" s="37">
        <f>176107/6.55957</f>
        <v>26847.339078628629</v>
      </c>
      <c r="C10" s="41">
        <v>28619</v>
      </c>
      <c r="D10" s="41">
        <v>30781</v>
      </c>
      <c r="E10" s="41">
        <v>29998</v>
      </c>
      <c r="F10" s="31">
        <f>[1]Feuil1!G7</f>
        <v>35854</v>
      </c>
      <c r="G10" s="31">
        <f>[1]Feuil1!H7</f>
        <v>42241</v>
      </c>
      <c r="H10" s="31">
        <f>[1]Feuil1!I7</f>
        <v>48470</v>
      </c>
      <c r="I10" s="31">
        <f>[1]Feuil1!J7</f>
        <v>53464</v>
      </c>
      <c r="J10" s="63">
        <f>[1]Feuil1!$K$7</f>
        <v>82248</v>
      </c>
      <c r="K10" s="31">
        <f>[1]Feuil1!L7</f>
        <v>62127</v>
      </c>
      <c r="L10" s="38">
        <v>63302</v>
      </c>
      <c r="M10" s="61">
        <v>83297</v>
      </c>
      <c r="N10" s="6">
        <v>51274</v>
      </c>
      <c r="O10" s="6">
        <v>46147</v>
      </c>
      <c r="P10" s="6">
        <v>49849</v>
      </c>
      <c r="Q10" s="59">
        <f>P10+P11+P12</f>
        <v>75915</v>
      </c>
      <c r="R10" s="60">
        <f>P10+P11+P12</f>
        <v>75915</v>
      </c>
    </row>
    <row r="11" spans="1:18" x14ac:dyDescent="0.25">
      <c r="A11" s="7" t="s">
        <v>6</v>
      </c>
      <c r="B11" s="37">
        <f>99361/6.55957</f>
        <v>15147.486801726332</v>
      </c>
      <c r="C11" s="42">
        <v>15756</v>
      </c>
      <c r="D11" s="42">
        <v>17107</v>
      </c>
      <c r="E11" s="42">
        <v>17636</v>
      </c>
      <c r="F11" s="40">
        <f>[1]Feuil1!G8</f>
        <v>19778</v>
      </c>
      <c r="G11" s="40">
        <f>[1]Feuil1!H8</f>
        <v>21725</v>
      </c>
      <c r="H11" s="40">
        <f>[1]Feuil1!I8</f>
        <v>23883</v>
      </c>
      <c r="I11" s="40">
        <f>[1]Feuil1!J8</f>
        <v>25607</v>
      </c>
      <c r="J11" s="62"/>
      <c r="K11" s="40">
        <f>[1]Feuil1!L8</f>
        <v>27462</v>
      </c>
      <c r="L11" s="39">
        <v>27536</v>
      </c>
      <c r="M11" s="62"/>
      <c r="N11" s="1">
        <v>25972</v>
      </c>
      <c r="O11" s="1">
        <v>25262</v>
      </c>
      <c r="P11" s="1">
        <v>26066</v>
      </c>
      <c r="Q11" s="59"/>
      <c r="R11" s="60"/>
    </row>
    <row r="12" spans="1:18" ht="15.75" thickBot="1" x14ac:dyDescent="0.3">
      <c r="A12" s="10" t="s">
        <v>7</v>
      </c>
      <c r="B12" s="37">
        <f>44722/6.55957</f>
        <v>6817.8249488914671</v>
      </c>
      <c r="C12" s="42">
        <v>23890</v>
      </c>
      <c r="D12" s="42">
        <v>12260</v>
      </c>
      <c r="E12" s="42">
        <v>8133</v>
      </c>
      <c r="F12" s="30">
        <f>[1]Feuil1!$G$11</f>
        <v>8633</v>
      </c>
      <c r="G12" s="30">
        <f>[1]Feuil1!$H$11</f>
        <v>14427</v>
      </c>
      <c r="H12" s="30">
        <f>[1]Feuil1!$I$11</f>
        <v>14781</v>
      </c>
      <c r="I12" s="30">
        <f>[1]Feuil1!$J$11</f>
        <v>11669</v>
      </c>
      <c r="J12" s="30">
        <f>[1]Feuil1!$K$11</f>
        <v>6646</v>
      </c>
      <c r="K12" s="30">
        <f>[1]Feuil1!$L$11</f>
        <v>8906</v>
      </c>
      <c r="L12" s="30">
        <v>6361</v>
      </c>
      <c r="M12" s="30">
        <v>5725</v>
      </c>
      <c r="N12" s="5">
        <v>4771</v>
      </c>
      <c r="O12" s="5">
        <v>3181</v>
      </c>
      <c r="P12" s="5">
        <v>0</v>
      </c>
      <c r="Q12" s="59"/>
      <c r="R12" s="60"/>
    </row>
    <row r="13" spans="1:18" ht="25.5" customHeight="1" thickBot="1" x14ac:dyDescent="0.3">
      <c r="A13" s="43" t="s">
        <v>8</v>
      </c>
      <c r="B13" s="46">
        <f>SUM(B9:B12)</f>
        <v>316365.70689847047</v>
      </c>
      <c r="C13" s="44">
        <f t="shared" ref="C13:K13" si="1">SUM(C9:C12)</f>
        <v>343170</v>
      </c>
      <c r="D13" s="44">
        <f t="shared" si="1"/>
        <v>338207</v>
      </c>
      <c r="E13" s="44">
        <f t="shared" si="1"/>
        <v>420204</v>
      </c>
      <c r="F13" s="44">
        <f t="shared" si="1"/>
        <v>432346</v>
      </c>
      <c r="G13" s="44">
        <f t="shared" si="1"/>
        <v>368022</v>
      </c>
      <c r="H13" s="44">
        <f t="shared" si="1"/>
        <v>380421</v>
      </c>
      <c r="I13" s="44">
        <f t="shared" si="1"/>
        <v>387128</v>
      </c>
      <c r="J13" s="44">
        <f t="shared" si="1"/>
        <v>381780</v>
      </c>
      <c r="K13" s="44">
        <f t="shared" si="1"/>
        <v>392948</v>
      </c>
      <c r="L13" s="44">
        <f>SUM(L9:L12)</f>
        <v>392903</v>
      </c>
      <c r="M13" s="44">
        <f>SUM(M9:M12)</f>
        <v>387321</v>
      </c>
      <c r="N13" s="44">
        <f>SUM(N9:N12)</f>
        <v>371426</v>
      </c>
      <c r="O13" s="44">
        <f t="shared" ref="O13:R13" si="2">SUM(O9:O12)</f>
        <v>341755</v>
      </c>
      <c r="P13" s="44">
        <f t="shared" si="2"/>
        <v>293550</v>
      </c>
      <c r="Q13" s="44">
        <f t="shared" si="2"/>
        <v>244020</v>
      </c>
      <c r="R13" s="45">
        <f t="shared" si="2"/>
        <v>194490</v>
      </c>
    </row>
    <row r="14" spans="1:18" ht="15.75" thickBot="1" x14ac:dyDescent="0.3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Q14" s="21"/>
      <c r="R14" s="21"/>
    </row>
    <row r="15" spans="1:18" x14ac:dyDescent="0.25">
      <c r="A15" s="13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14"/>
      <c r="O15" s="15">
        <f>O13-N13</f>
        <v>-29671</v>
      </c>
      <c r="P15" s="15">
        <f t="shared" ref="P15" si="3">P13-O13</f>
        <v>-48205</v>
      </c>
      <c r="Q15" s="22">
        <f>Q13-P13</f>
        <v>-49530</v>
      </c>
      <c r="R15" s="23">
        <f t="shared" ref="R15" si="4">R13-Q13</f>
        <v>-49530</v>
      </c>
    </row>
    <row r="16" spans="1:18" ht="15.75" thickBot="1" x14ac:dyDescent="0.3">
      <c r="A16" s="16" t="s">
        <v>12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17"/>
      <c r="O16" s="18">
        <f>(O13-N13)/N13</f>
        <v>-7.9884014581639406E-2</v>
      </c>
      <c r="P16" s="18">
        <f>(P13-O13)/O13</f>
        <v>-0.14105133794677474</v>
      </c>
      <c r="Q16" s="24">
        <f>(Q13-P13)/P13</f>
        <v>-0.16872764435360246</v>
      </c>
      <c r="R16" s="25">
        <f>(R13-Q13)/Q13</f>
        <v>-0.20297516597000245</v>
      </c>
    </row>
    <row r="17" spans="1:18" ht="15.75" thickBot="1" x14ac:dyDescent="0.3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Q17" s="21"/>
      <c r="R17" s="21"/>
    </row>
    <row r="18" spans="1:18" x14ac:dyDescent="0.25">
      <c r="A18" s="13" t="s">
        <v>11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14"/>
      <c r="O18" s="15">
        <f>O13-N13</f>
        <v>-29671</v>
      </c>
      <c r="P18" s="15">
        <f>P13-N13</f>
        <v>-77876</v>
      </c>
      <c r="Q18" s="22">
        <f>Q13-N13</f>
        <v>-127406</v>
      </c>
      <c r="R18" s="23">
        <f>R13-N13</f>
        <v>-176936</v>
      </c>
    </row>
    <row r="19" spans="1:18" ht="15.75" thickBot="1" x14ac:dyDescent="0.3">
      <c r="A19" s="16" t="s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17"/>
      <c r="O19" s="18">
        <f>(O13-N13)/N13</f>
        <v>-7.9884014581639406E-2</v>
      </c>
      <c r="P19" s="18">
        <f>(P13-N13)/N13</f>
        <v>-0.20966760539111426</v>
      </c>
      <c r="Q19" s="24">
        <f>(Q13-N13)/N13</f>
        <v>-0.3430185285898133</v>
      </c>
      <c r="R19" s="25">
        <f>(R13-N13)/N13</f>
        <v>-0.47636945178851237</v>
      </c>
    </row>
    <row r="20" spans="1:18" ht="15.75" thickBot="1" x14ac:dyDescent="0.3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0"/>
      <c r="O20" s="72"/>
      <c r="P20" s="72"/>
      <c r="Q20" s="73"/>
      <c r="R20" s="73"/>
    </row>
    <row r="21" spans="1:18" ht="21.75" thickBot="1" x14ac:dyDescent="0.4">
      <c r="A21" s="77" t="s">
        <v>21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4">
        <f>O18+P18+Q18+R18</f>
        <v>-411889</v>
      </c>
      <c r="P21" s="75"/>
      <c r="Q21" s="75"/>
      <c r="R21" s="76"/>
    </row>
    <row r="23" spans="1:18" x14ac:dyDescent="0.25">
      <c r="A23" s="20" t="s">
        <v>16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8" x14ac:dyDescent="0.25">
      <c r="A24" t="s">
        <v>18</v>
      </c>
    </row>
    <row r="25" spans="1:18" x14ac:dyDescent="0.25">
      <c r="A25" t="s">
        <v>19</v>
      </c>
    </row>
  </sheetData>
  <mergeCells count="19">
    <mergeCell ref="O21:R21"/>
    <mergeCell ref="A21:N21"/>
    <mergeCell ref="Q10:Q12"/>
    <mergeCell ref="R10:R12"/>
    <mergeCell ref="M10:M11"/>
    <mergeCell ref="J10:J11"/>
    <mergeCell ref="B3:B8"/>
    <mergeCell ref="C3:C8"/>
    <mergeCell ref="D3:D8"/>
    <mergeCell ref="E3:E8"/>
    <mergeCell ref="F3:F8"/>
    <mergeCell ref="G3:G8"/>
    <mergeCell ref="H3:H8"/>
    <mergeCell ref="I3:I8"/>
    <mergeCell ref="J3:J8"/>
    <mergeCell ref="L3:L8"/>
    <mergeCell ref="K3:K8"/>
    <mergeCell ref="P3:P8"/>
    <mergeCell ref="A1:R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Evolution dotations ETAT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</dc:creator>
  <cp:lastModifiedBy>to</cp:lastModifiedBy>
  <cp:lastPrinted>2015-04-09T16:38:22Z</cp:lastPrinted>
  <dcterms:created xsi:type="dcterms:W3CDTF">2015-04-09T14:19:56Z</dcterms:created>
  <dcterms:modified xsi:type="dcterms:W3CDTF">2015-04-14T12:23:29Z</dcterms:modified>
</cp:coreProperties>
</file>